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ADMIN\AppData\Roaming\VNPT Plugin\Files\FileTemp\"/>
    </mc:Choice>
  </mc:AlternateContent>
  <xr:revisionPtr revIDLastSave="0" documentId="13_ncr:1_{525EB295-03CB-43D3-85E8-C9B1F86103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4" i="1" l="1"/>
  <c r="K14" i="1"/>
  <c r="M18" i="1" l="1"/>
  <c r="J18" i="1"/>
  <c r="K18" i="1" s="1"/>
  <c r="J32" i="1" l="1"/>
  <c r="H32" i="1"/>
  <c r="G32" i="1"/>
  <c r="K32" i="1" l="1"/>
  <c r="M31" i="1"/>
  <c r="K31" i="1"/>
  <c r="M29" i="1" l="1"/>
  <c r="K28" i="1"/>
  <c r="M27" i="1"/>
  <c r="K27" i="1"/>
  <c r="K12" i="1"/>
  <c r="F12" i="1"/>
  <c r="M12" i="1" s="1"/>
  <c r="M26" i="1" l="1"/>
  <c r="K26" i="1"/>
  <c r="M25" i="1"/>
  <c r="J25" i="1"/>
  <c r="H25" i="1"/>
  <c r="G25" i="1"/>
  <c r="M24" i="1"/>
  <c r="H24" i="1"/>
  <c r="G24" i="1"/>
  <c r="M23" i="1"/>
  <c r="H23" i="1"/>
  <c r="G23" i="1"/>
  <c r="M22" i="1"/>
  <c r="J22" i="1"/>
  <c r="H22" i="1"/>
  <c r="G22" i="1"/>
  <c r="K22" i="1" l="1"/>
  <c r="K25" i="1"/>
  <c r="M6" i="1"/>
  <c r="K6" i="1"/>
  <c r="M21" i="1"/>
  <c r="K21" i="1"/>
  <c r="M17" i="1" l="1"/>
  <c r="K17" i="1"/>
</calcChain>
</file>

<file path=xl/sharedStrings.xml><?xml version="1.0" encoding="utf-8"?>
<sst xmlns="http://schemas.openxmlformats.org/spreadsheetml/2006/main" count="260" uniqueCount="245">
  <si>
    <t>Stt</t>
  </si>
  <si>
    <t>Tên đơn vị</t>
  </si>
  <si>
    <t>Địa chỉ</t>
  </si>
  <si>
    <t>Mua buôn từ lưới điện quốc gia (kWh)</t>
  </si>
  <si>
    <t>Mua từ nguồn tại chỗ (nếu có) (kWh)</t>
  </si>
  <si>
    <t>Sản lượng điện mua buôn</t>
  </si>
  <si>
    <t>Sản lượng điện bán (kWh)</t>
  </si>
  <si>
    <t>Doanh thu tiền điện (Tr.đ)</t>
  </si>
  <si>
    <t>Chi phí mua buôn điện</t>
  </si>
  <si>
    <t>Mua buôn từ điện lưới quốc gia (tr.đ)</t>
  </si>
  <si>
    <t>Mua từ nguồn tại chỗ (nếu có) (tr.đ)</t>
  </si>
  <si>
    <t>Chi phí quản lý vận hành (tr.đ)</t>
  </si>
  <si>
    <t>Lãi/lỗ (trước thuế) (tr.đ)</t>
  </si>
  <si>
    <t>Địa điểm lắp đặt công tơ tổng</t>
  </si>
  <si>
    <t>Tổn thất lưới phân phối (%)</t>
  </si>
  <si>
    <t>Đơn vị đầu tư trạm biến áp/ Dung lượng MBA</t>
  </si>
  <si>
    <t>Số &amp; Ngày giấy phép</t>
  </si>
  <si>
    <t>Thời gian bắt đầu</t>
  </si>
  <si>
    <t>Thời gian kết thúc</t>
  </si>
  <si>
    <t>Giấy phép hoạt động điện lực</t>
  </si>
  <si>
    <t>Mã số thuế</t>
  </si>
  <si>
    <t>Đơn vị hành chính trước 01/07/2025</t>
  </si>
  <si>
    <t>Đơn vị hành chính sau 01/07/2025</t>
  </si>
  <si>
    <t>Ghi chú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</si>
  <si>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</si>
  <si>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</si>
  <si>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</si>
  <si>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</si>
  <si>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</si>
  <si>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</si>
  <si>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</si>
  <si>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</si>
  <si>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</si>
  <si>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</si>
  <si>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</si>
  <si>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</si>
  <si>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</si>
  <si>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</si>
  <si>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</si>
  <si>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</si>
  <si>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</si>
  <si>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</si>
  <si>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</si>
  <si>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</si>
  <si>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</si>
  <si>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Công ty cổ phần EMB-Hưng Yên</t>
  </si>
  <si>
    <t>Số 9 đường San Hô 3, khu đô thị Vinhomes Ocean Park 2, xã Nghĩa Trụ, tỉnh Hưng Yên, Việt Nam</t>
  </si>
  <si>
    <t>1459/GP-UBND ngày 12 tháng 07 năm 2023</t>
  </si>
  <si>
    <t>0901129841</t>
  </si>
  <si>
    <t>Xã Nghĩa Trụ, Huyện Văn Giang, Tỉnh Hưng Yên</t>
  </si>
  <si>
    <t>Xã Nghĩa Trụ, Tỉnh Hưng Yên</t>
  </si>
  <si>
    <t>Bên mua điện/ 212MVA</t>
  </si>
  <si>
    <t>Tại trạm cắt 22kV của bên mua điện</t>
  </si>
  <si>
    <t>Công ty cổ phần dịch vụ điện lực Cửu Long</t>
  </si>
  <si>
    <t>Khu công nghiệp Yên Mỹ II, xã Yên Mỹ, tỉnh Hưng Yên</t>
  </si>
  <si>
    <t>Tại trạm 110kV Yên Mỹ</t>
  </si>
  <si>
    <t>Bên mua điện/ 0 MVA</t>
  </si>
  <si>
    <t>172/GP-ĐTĐL ngày 01 tháng 11 năm 2024</t>
  </si>
  <si>
    <t>0110425728</t>
  </si>
  <si>
    <t>Thị trấn Yên Mỹ, huyện Yên Mỹ, tỉnh Hưng Yên</t>
  </si>
  <si>
    <t>Xã Yên Mỹ, Tỉnh Hưng Yên</t>
  </si>
  <si>
    <t xml:space="preserve">DNTN Điện Văn Thái </t>
  </si>
  <si>
    <t xml:space="preserve">Đặng xá - Tiên Hoa - Hưng Yên </t>
  </si>
  <si>
    <t xml:space="preserve">1 Trạm biến áp 560 kVA Đặng Xá 1; 
2 Trạm biến áp 320 kVA Đặng Xá 2; 
3 Trạm biến áp 180 kVA Đặng Xá 3; 
4 Trạm biến áp 400 kVA Bái Khê. 
</t>
  </si>
  <si>
    <t xml:space="preserve">2,37% năm </t>
  </si>
  <si>
    <t>Bên Bán điện Đầu tư Trạm biến áp với tổng dung lượng 1460kvA</t>
  </si>
  <si>
    <t>903/GP-UBND ngày 04/05/2024</t>
  </si>
  <si>
    <t xml:space="preserve">Xã Cương chính - Huyên Tiên Lữ - Hy </t>
  </si>
  <si>
    <t xml:space="preserve">Xã Tiên Hoa - Tỉnh HY </t>
  </si>
  <si>
    <t>I. Đơn vị bán lẻ điện nông thôn</t>
  </si>
  <si>
    <t xml:space="preserve">Hợp tác xã Điện Tân Tiến </t>
  </si>
  <si>
    <t xml:space="preserve">Thôn Đa Ngưu, Xã Văn Giang, Tỉnh Hưng Yên, Việt Nam </t>
  </si>
  <si>
    <t xml:space="preserve">Tại các trạm biến áp của bên bán điện </t>
  </si>
  <si>
    <t>6,400 KVA</t>
  </si>
  <si>
    <t>657/GP-UBND ngày 05 tháng 03 năm 2026</t>
  </si>
  <si>
    <t>0900425076</t>
  </si>
  <si>
    <t>Xã Tân Tiến Huyện Văn Giang, Tỉnh Hưng Yên</t>
  </si>
  <si>
    <t>Xã Văn Giang Tỉnh Hưng Yên</t>
  </si>
  <si>
    <t>HTX KD - DVTH TÂN QUANG</t>
  </si>
  <si>
    <t>Phố Dầu, xã Như Quỳnh, tỉnh Hưng Yên</t>
  </si>
  <si>
    <t>380/GP-UBND</t>
  </si>
  <si>
    <t>09/02/2026</t>
  </si>
  <si>
    <t>0900398489</t>
  </si>
  <si>
    <t>Phố Dầu, xã Tân Quang, huyện Văn Lâm, tỉnh Hưng Yên</t>
  </si>
  <si>
    <t>Phía hạ thế tại TBA bên bán điện</t>
  </si>
  <si>
    <t xml:space="preserve"> -Bên bán điện/
5690KVA   
- Bên mua điện/
5670KVA</t>
  </si>
  <si>
    <t>HTX DV Điện Năng Nhân Phú Xã Hùng Dũng</t>
  </si>
  <si>
    <t>Thôn Nhân Phú, xã Diên Hà, tỉnh Hưng Yên</t>
  </si>
  <si>
    <t>Tại các trạm biến áp</t>
  </si>
  <si>
    <t xml:space="preserve">Bên bán điện đầu tư 500 KVA . Bên mua điện đầu tư 1440KVA </t>
  </si>
  <si>
    <t xml:space="preserve">Giấy Phép HDĐL Số 0472/GP-SCT, Công Văn số536/SCT-QLNL, số1630/SCT-QLNL, Số 1002/SCT-QLNL.  </t>
  </si>
  <si>
    <t xml:space="preserve">05/6/2019,  </t>
  </si>
  <si>
    <t>Thôn Nhân Phú Xã Quang Trung Huyện Hưng Hà Tỉnh Thái Bình</t>
  </si>
  <si>
    <t>Công ty Cổ phần Đầu tư Tập đoàn Hưng Yên</t>
  </si>
  <si>
    <t>Cụm công nghiệp Phạm Ngũ Lão – Nghĩa Dân, xã Nghĩa Dân, tỉnh Hưng Yên, Việt Nam</t>
  </si>
  <si>
    <t>Tại  cột điểm đấu số 26 lộ 480E28.2</t>
  </si>
  <si>
    <t xml:space="preserve">1. Bên mua điện/ 3,1MVA </t>
  </si>
  <si>
    <t>1972/GP-UBND tỉnh Hưng Yên cấp ngày 28/11/2025</t>
  </si>
  <si>
    <t>28/11/2025</t>
  </si>
  <si>
    <t>0901143099</t>
  </si>
  <si>
    <t>Xã Nghĩa Dân, huyện Kim Động, tỉnh Hưng Yên</t>
  </si>
  <si>
    <t>Xã Nghĩa Dân, tỉnh Hưng yên</t>
  </si>
  <si>
    <t>HTX dịch vụ  nông nghiệp Xuân Quan</t>
  </si>
  <si>
    <t xml:space="preserve">Thôn Xuân Quan, 
xã Phụng Công, tỉnh Hưng Yên </t>
  </si>
  <si>
    <t xml:space="preserve">Số 415/GP-UBND 
ngày 10/02/2026 </t>
  </si>
  <si>
    <t>0900244993</t>
  </si>
  <si>
    <t>xã 
Xuân Quan, huyện Văn Giang, tỉnh Hưng Yên</t>
  </si>
  <si>
    <t xml:space="preserve">xã 
Phụng Công, tỉnh Hưng Yên </t>
  </si>
  <si>
    <t>Tổng số 15 trạm biến áp với công suất 8970 KVA, trong đó TBA XQ1-XQ5 do ngành điện đầu tư, các TBA còn lại thuộc tài sản của HTX</t>
  </si>
  <si>
    <t>Phường Sơn Nam,
tỉnh Hưng Yên</t>
  </si>
  <si>
    <t>4.744.275</t>
  </si>
  <si>
    <t>4.298.435</t>
  </si>
  <si>
    <t>10.010,914</t>
  </si>
  <si>
    <t>9.638,261</t>
  </si>
  <si>
    <t>324</t>
  </si>
  <si>
    <t>48,6</t>
  </si>
  <si>
    <t>Tại các 
trạm BA
của bên bán điện</t>
  </si>
  <si>
    <t>9%</t>
  </si>
  <si>
    <t>Bên bán 
điện/250MVA</t>
  </si>
  <si>
    <t>839/GP-UBND
30/03/2026</t>
  </si>
  <si>
    <t>30/03/2026</t>
  </si>
  <si>
    <t>20/04/2031</t>
  </si>
  <si>
    <t>0900248067</t>
  </si>
  <si>
    <t>Xã Hùng Cường,
TP Hưng Yên,
tỉnh Hưng Yên</t>
  </si>
  <si>
    <t>Công ty CP Mua bán điện GELEX – KCN Tiền Hải</t>
  </si>
  <si>
    <t>Số 52 phố Lê Đại Hành, phường Hai Bà Trưng, TP Hà Nội</t>
  </si>
  <si>
    <t>Tại trạm biến áp 22/0,4kV của bên mua điện</t>
  </si>
  <si>
    <t>Bên mua điện/ 16,56MVA</t>
  </si>
  <si>
    <t>2110/GP-UBND ngày 10 tháng 12 năm 2025</t>
  </si>
  <si>
    <t>0109975082</t>
  </si>
  <si>
    <t>KCN Tiên Hải, thị trấn Tiền Hải, tỉnh Thái Bình</t>
  </si>
  <si>
    <t>KCN Tiền Hải, xã Tiền Hải, tỉnh Hưng Yên</t>
  </si>
  <si>
    <t>Công ty CP Mua bán điện GELEX – KCN số 3</t>
  </si>
  <si>
    <t>Bên mua điện/ 15,67MVA</t>
  </si>
  <si>
    <t>159/GP-ĐTĐL  ngày 30 tháng 12 năm 2022</t>
  </si>
  <si>
    <t>Khu công nghiệp số 3 tại các huyện Yên Mỹ, Khoái Châu và Ân Thi, tỉnh Hưng Yên.</t>
  </si>
  <si>
    <t>Khu công nghiệp số 3, xã Việt Tiến, tỉnh Hưng Yên.</t>
  </si>
  <si>
    <t>Công ty CP Mua bán điện GELEX Hưng Yên – KCN Yên Mỹ</t>
  </si>
  <si>
    <t>Số 52 phố Lê Đại Hành, phường Hai Bà Trưng, TP Hà Nội, Việt Nam</t>
  </si>
  <si>
    <t>Bên mua điện/ 13,55MVA</t>
  </si>
  <si>
    <t>33/GP-ĐTĐL  ngày 07 tháng 02 năm 2024</t>
  </si>
  <si>
    <t>0110199765</t>
  </si>
  <si>
    <t>Khu công nghiệp Yên Mỹ, huyện Yên Mỹ, tỉnh Hưng Yên.</t>
  </si>
  <si>
    <t>Khu công nghiệp Yên Mỹ, xã Yên Mỹ, tỉnh Hưng Yên.</t>
  </si>
  <si>
    <t>Công ty TNHH hoá chất nhựa Ngọc Lý</t>
  </si>
  <si>
    <t>Thôn Minh Khai, Xã Như Quỳnh, Tỉnh Hưng Yên</t>
  </si>
  <si>
    <t>Bên mua điện/ 38,23MVA</t>
  </si>
  <si>
    <t>1460/GP-UBND ngày 12 tháng 07 năm 2023</t>
  </si>
  <si>
    <t>0900217196</t>
  </si>
  <si>
    <t>TT Như Quỳnh, Huyện Văn Lâm, Tỉnh Hưng Yên</t>
  </si>
  <si>
    <t>Hợp tác xã dich vụ điện Thụy Lôi</t>
  </si>
  <si>
    <t>Thôn Thụy Lôi, xã Tiên Lữ, tỉnh Hưng Yên</t>
  </si>
  <si>
    <t>Tại 07 TBA 35kV của bên bán, và 02 TBA 35KV của bên mua điện</t>
  </si>
  <si>
    <t>Bên bán điện 3.35/MVA
Bên mua điện/ 1.26MVA</t>
  </si>
  <si>
    <t>789/GP-UBND ngày 24 tháng 3 năm 2026</t>
  </si>
  <si>
    <t>0900436550</t>
  </si>
  <si>
    <t>Thôn Thụy Lôi, xã Thụy Lôi, huyện Tiên Lữ, tỉnh Hưng Yên</t>
  </si>
  <si>
    <t>HTX Dịch vụ Tổng hợp
 Hùng Cường</t>
  </si>
  <si>
    <t>Công ty Cổ phần năng lượng xanh số 5 Hưng Yên</t>
  </si>
  <si>
    <t>KCN số 5, xã Xuân Trúc, tỉnh Hưng Yên</t>
  </si>
  <si>
    <t>Cột 01 Nhánh rẽ KCN</t>
  </si>
  <si>
    <t>Bên Mua điện/15MVA</t>
  </si>
  <si>
    <t>166/GP-ĐTĐL
23-10-2024</t>
  </si>
  <si>
    <t>23-10-2024</t>
  </si>
  <si>
    <t>22-10-2034</t>
  </si>
  <si>
    <t>xã Quảng Lãng, Huyện Ân Thi, tỉnh Hưng Yên</t>
  </si>
  <si>
    <t>xã Xuân Trúc, tỉnh Hưng Yên, Việt Nam</t>
  </si>
  <si>
    <t>Công ty Cổ phần năng lượng An Việt Hưng (CCN QL-ĐL)</t>
  </si>
  <si>
    <t>Số 3 NV6, khu nhà ở tổng cục 5, đường Yên Xá, phường Thanh Liệt, TP Hà Nội, Việt Nam.</t>
  </si>
  <si>
    <t>Cột 01 Nhánh rẽ CCN</t>
  </si>
  <si>
    <t>Bên Mua điện/0,25MVA</t>
  </si>
  <si>
    <t>201/GP-ĐTĐL</t>
  </si>
  <si>
    <t>30-12-2024</t>
  </si>
  <si>
    <t>29-12-2034</t>
  </si>
  <si>
    <t>xã Quảng Lãng, xã Nguyễn Trãi Huyện Ân Thi, tỉnh Hưng Yên</t>
  </si>
  <si>
    <t>xã Xuân Trúc, xã Nguyễn Trãi, tỉnh Hưng Yên, Việt Nam</t>
  </si>
  <si>
    <t>Công ty TNHH KCN Thăng Long II</t>
  </si>
  <si>
    <t>KCN Thăng Long II, xã Nguyễn Văn Linh, tỉnh Hưng Yên</t>
  </si>
  <si>
    <t>Trạm E28.9 KCN Thăng Long II, xã Nguyễn Văn Linh, tỉnh Hưng Yên</t>
  </si>
  <si>
    <t>Công ty TNHH KCN Thăng Long II/ Dung lượng MBA 189 MVA</t>
  </si>
  <si>
    <t>Số 42/GP-ĐTĐL ngày 01/02/2019</t>
  </si>
  <si>
    <t>01/02/2019</t>
  </si>
  <si>
    <t>07/09/2027</t>
  </si>
  <si>
    <t>0900260480</t>
  </si>
  <si>
    <t>KCN Thăng Long II, xã Liêu xá, huyện Yên Mỹ, tỉnh Hưng Yên</t>
  </si>
  <si>
    <t>Số 2240/GP-UBND ngày 23/12/2025</t>
  </si>
  <si>
    <t>23/12/2025</t>
  </si>
  <si>
    <t>01/01/2035</t>
  </si>
  <si>
    <t>Công ty Cổ phần Đầu tư và Dịch vụ năng lượng Hạ Long</t>
  </si>
  <si>
    <t>Tầng M, tòa nhà Watermark, số 395 Lạc Long Quân, Phường Tây Hồ, TP Hà Nội</t>
  </si>
  <si>
    <t>+ Lộ 476, 478 E28.6 TBA 110kV Yên Mỹ
+ Lộ 476, 474 E28.6 TBA 110kV Yên Mỹ</t>
  </si>
  <si>
    <t>[Bên bán điện/126MVA]</t>
  </si>
  <si>
    <t>Số 158/GP-ĐTĐL ngày 22/06/2020</t>
  </si>
  <si>
    <t>28/03/2017</t>
  </si>
  <si>
    <t>28/03/2027</t>
  </si>
  <si>
    <t>0107598061</t>
  </si>
  <si>
    <t>Tầng M, tòa nhà Watermark, số 395 Lạc Long Quân, phường Nghĩa Đô, quận Cầu Giấy, thành phố Hà Nội.</t>
  </si>
  <si>
    <t>Công ty TNHH Nam Tài Green Energy-Chi nhánh London Business Park Thái Bình</t>
  </si>
  <si>
    <t>Lô B2, Khu công nghiệp Liên Hà Thái (Green IP-1), xã Thái Thụy, Tỉnh Hưng Yên</t>
  </si>
  <si>
    <t>Tại tủ RMU số 2 đường dây 22kV Lộ 471E11.14 trạm biến áp 110kV Trà Linh</t>
  </si>
  <si>
    <t>Công ty TNHH Quốc tế Nam Tài Thái Bình</t>
  </si>
  <si>
    <t>0497/GP-SCT</t>
  </si>
  <si>
    <t>0202205698-001</t>
  </si>
  <si>
    <t>Lô B2, Khu công nghiệp Liên Hà Thái (Green IP-1), Thị trấn Diêm Điền, Huyện Thái Thụy, Tỉnh Thái Bình</t>
  </si>
  <si>
    <t>thôn Trai Trang, xã Yên Mỹ, tỉnh Hưng Yên</t>
  </si>
  <si>
    <t>9326,7</t>
  </si>
  <si>
    <t>8665,1</t>
  </si>
  <si>
    <t>661,6</t>
  </si>
  <si>
    <t>1473 ngày 21/10/2025</t>
  </si>
  <si>
    <t>thị trấn Yên Mỹ</t>
  </si>
  <si>
    <t>xã Yên Mỹ</t>
  </si>
  <si>
    <t>21/10/2025</t>
  </si>
  <si>
    <t>25/10/2030</t>
  </si>
  <si>
    <t>0901084397</t>
  </si>
  <si>
    <t>HTX dịch vụ điện Yên Mỹ</t>
  </si>
  <si>
    <t>CÔNG TY CỔ PHẦN ĐIỆN NƯỚC LẮP MÁY HẢI PHÒNG - CHI NHÁNH ECOPARK HƯNG YÊN</t>
  </si>
  <si>
    <t>Tầng 1 tòa nhà A3, Khu đô thị thương mại du lịch Văn Giang, xã Phụng Công, tỉnh Hưng Yên, Việt Nam</t>
  </si>
  <si>
    <t>Trạm BA phân phối 22/0,4KV bên mua điện</t>
  </si>
  <si>
    <t>Bên mua điện/ 97.800 kVA</t>
  </si>
  <si>
    <t>Số: 53/GP-UBND ngày 11 tháng 01 năm 2021</t>
  </si>
  <si>
    <t>0200155561-003</t>
  </si>
  <si>
    <t>Xã Xuân Quan, huyện Văn Giang, tỉnh Hưng Yên, Việt Nam</t>
  </si>
  <si>
    <t>Xã Phụng Công, tỉnh Hưng
Yên, Việt Nam</t>
  </si>
  <si>
    <t>Số: 2391 /GP-UBND Hưng Yên, ngày tháng 12 năm 2025</t>
  </si>
  <si>
    <t>HTX DV NN Xã Toàn Thắng</t>
  </si>
  <si>
    <t>Thôn Đồng An,xã Nghĩa Dân, tỉnh Hưng Yên, Việt Nam</t>
  </si>
  <si>
    <t>Tại trạm biến áp</t>
  </si>
  <si>
    <t>Bên mua có 4 trạm biến áp/dung lượng 2.290 MBA. Bên bán đầu tư 6trạm biến áp / Dung lượng 4.610 MBA</t>
  </si>
  <si>
    <t>2147/GP-UBND ngày 07 tháng 07 năm 2026</t>
  </si>
  <si>
    <t>0900250041</t>
  </si>
  <si>
    <t>Xã Toàn Thắng, Kim Động, Tỉnh Hưng Yên</t>
  </si>
  <si>
    <t>Xã Nghĩa Dân, Tỉnh Hưng Yên</t>
  </si>
  <si>
    <t>0900405312</t>
  </si>
  <si>
    <t>0,9%</t>
  </si>
  <si>
    <t>661/GP-UBND</t>
  </si>
  <si>
    <t>09/03/2026</t>
  </si>
  <si>
    <t>0900274469</t>
  </si>
  <si>
    <t>HTX DV ĐIỆN NHẬT QUANG</t>
  </si>
  <si>
    <t>Xóm Chợ Mới, xã Tiên Tiến, tỉnh Hưng Yên</t>
  </si>
  <si>
    <t>Phía hạ thế tại TBA</t>
  </si>
  <si>
    <t xml:space="preserve"> Bên bán điện/
400 KVA   </t>
  </si>
  <si>
    <t>Xóm Chợ Mới, xã Nhật Quang, huyện Phù Cừ, tỉnh Hưng Yên</t>
  </si>
  <si>
    <t>II. Đơn vị bán lẻ điện tại tổ hợp thương mại - dịch vụ - sinh hoạt</t>
  </si>
  <si>
    <t>III. Đơn vị bán lẻ điện tại khu công nghiệp, cụm công nghiệp</t>
  </si>
  <si>
    <r>
      <t xml:space="preserve">Phụ lục 1. Cung cấp thông tin các đơn vị bán lẻ điện năm 2025
</t>
    </r>
    <r>
      <rPr>
        <i/>
        <sz val="12"/>
        <rFont val="Times New Roman"/>
        <family val="1"/>
      </rPr>
      <t>(Kèm theo Công văn số  4755/SCT-QLNL ngày 08/10/2026 của Sở Công Thương tỉnh Hưng Yên)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</si>
</sst>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dd/mm/yyyy"/>
    <numFmt numFmtId="167" formatCode="0.0%"/>
    <numFmt numFmtId="168" formatCode="#,##0.000"/>
    <numFmt numFmtId="169" formatCode="_-* #,##0.000_-;\-* #,##0.000_-;_-* &quot;-&quot;??_-;_-@_-"/>
    <numFmt numFmtId="170" formatCode="_(* #,##0_);_(* \(#,##0\);_(* &quot;-&quot;??_);_(@_)"/>
    <numFmt numFmtId="171" formatCode="yyyy\-mm\-dd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9"/>
      <color theme="1"/>
      <name val=".VnTime"/>
      <family val="2"/>
    </font>
    <font>
      <sz val="9"/>
      <color theme="1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2">
    <xf numFmtId="0" fontId="0" fillId="0" borderId="0" xfId="0"/>
    <xf numFmtId="165" fontId="2" fillId="0" borderId="1" xfId="1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9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vertical="center" wrapText="1"/>
    </xf>
    <xf numFmtId="164" fontId="2" fillId="0" borderId="1" xfId="1" applyFont="1" applyFill="1" applyBorder="1" applyAlignment="1">
      <alignment vertical="center" wrapText="1"/>
    </xf>
    <xf numFmtId="171" fontId="2" fillId="0" borderId="1" xfId="1" applyNumberFormat="1" applyFont="1" applyFill="1" applyBorder="1" applyAlignment="1">
      <alignment vertical="center" wrapText="1"/>
    </xf>
    <xf numFmtId="164" fontId="2" fillId="0" borderId="1" xfId="1" quotePrefix="1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/>
    </xf>
    <xf numFmtId="9" fontId="2" fillId="0" borderId="1" xfId="0" applyNumberFormat="1" applyFont="1" applyBorder="1" applyAlignment="1">
      <alignment vertical="center"/>
    </xf>
    <xf numFmtId="166" fontId="2" fillId="0" borderId="1" xfId="0" applyNumberFormat="1" applyFont="1" applyBorder="1" applyAlignment="1">
      <alignment vertical="center"/>
    </xf>
    <xf numFmtId="0" fontId="2" fillId="0" borderId="1" xfId="0" quotePrefix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  <xf numFmtId="14" fontId="2" fillId="0" borderId="1" xfId="0" quotePrefix="1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7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/>
    <xf numFmtId="165" fontId="2" fillId="0" borderId="1" xfId="1" applyNumberFormat="1" applyFont="1" applyFill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39" fontId="2" fillId="0" borderId="1" xfId="1" applyNumberFormat="1" applyFont="1" applyFill="1" applyBorder="1" applyAlignment="1">
      <alignment vertical="center"/>
    </xf>
    <xf numFmtId="4" fontId="2" fillId="0" borderId="1" xfId="1" applyNumberFormat="1" applyFont="1" applyFill="1" applyBorder="1" applyAlignment="1">
      <alignment vertical="center"/>
    </xf>
    <xf numFmtId="168" fontId="2" fillId="0" borderId="1" xfId="0" applyNumberFormat="1" applyFont="1" applyBorder="1" applyAlignment="1">
      <alignment vertical="center"/>
    </xf>
    <xf numFmtId="10" fontId="2" fillId="0" borderId="1" xfId="0" applyNumberFormat="1" applyFont="1" applyBorder="1" applyAlignment="1">
      <alignment vertical="center"/>
    </xf>
    <xf numFmtId="169" fontId="2" fillId="0" borderId="1" xfId="1" applyNumberFormat="1" applyFont="1" applyFill="1" applyBorder="1" applyAlignment="1">
      <alignment vertical="center"/>
    </xf>
    <xf numFmtId="10" fontId="2" fillId="0" borderId="1" xfId="2" applyNumberFormat="1" applyFont="1" applyFill="1" applyBorder="1" applyAlignment="1">
      <alignment horizontal="center" vertical="center"/>
    </xf>
    <xf numFmtId="170" fontId="2" fillId="0" borderId="1" xfId="1" applyNumberFormat="1" applyFont="1" applyFill="1" applyBorder="1" applyAlignment="1">
      <alignment vertical="center"/>
    </xf>
    <xf numFmtId="170" fontId="2" fillId="0" borderId="1" xfId="0" applyNumberFormat="1" applyFont="1" applyBorder="1" applyAlignment="1">
      <alignment vertical="center"/>
    </xf>
    <xf numFmtId="0" fontId="2" fillId="0" borderId="1" xfId="0" quotePrefix="1" applyFont="1" applyBorder="1" applyAlignment="1">
      <alignment vertical="center" wrapText="1"/>
    </xf>
    <xf numFmtId="10" fontId="2" fillId="0" borderId="1" xfId="2" applyNumberFormat="1" applyFont="1" applyFill="1" applyBorder="1" applyAlignment="1">
      <alignment vertical="center"/>
    </xf>
    <xf numFmtId="0" fontId="2" fillId="0" borderId="1" xfId="0" quotePrefix="1" applyFont="1" applyBorder="1" applyAlignment="1">
      <alignment vertical="center"/>
    </xf>
    <xf numFmtId="43" fontId="2" fillId="0" borderId="1" xfId="0" applyNumberFormat="1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65" fontId="8" fillId="0" borderId="1" xfId="1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0" fontId="7" fillId="0" borderId="1" xfId="0" applyNumberFormat="1" applyFont="1" applyBorder="1" applyAlignment="1">
      <alignment horizontal="center" vertical="center"/>
    </xf>
    <xf numFmtId="14" fontId="7" fillId="0" borderId="1" xfId="0" quotePrefix="1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/>
    <xf numFmtId="0" fontId="2" fillId="0" borderId="10" xfId="0" applyFont="1" applyFill="1" applyBorder="1"/>
    <xf numFmtId="0" fontId="2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0" fontId="2" fillId="0" borderId="1" xfId="0" applyNumberFormat="1" applyFont="1" applyBorder="1" applyAlignment="1">
      <alignment horizontal="center" vertical="center" wrapText="1"/>
    </xf>
    <xf numFmtId="170" fontId="2" fillId="0" borderId="1" xfId="1" applyNumberFormat="1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9" fontId="2" fillId="0" borderId="1" xfId="1" applyNumberFormat="1" applyFont="1" applyFill="1" applyBorder="1" applyAlignment="1">
      <alignment horizontal="center" vertical="center"/>
    </xf>
    <xf numFmtId="10" fontId="2" fillId="0" borderId="1" xfId="2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2"/>
  <sheetViews>
    <sheetView tabSelected="1" workbookViewId="0">
      <selection sqref="A1:U1"/>
    </sheetView>
  </sheetViews>
  <sheetFormatPr defaultColWidth="8.88671875" defaultRowHeight="13.2" x14ac:dyDescent="0.25"/>
  <cols>
    <col min="1" max="1" width="6.6640625" style="10" customWidth="1"/>
    <col min="2" max="2" width="19.109375" style="10" customWidth="1"/>
    <col min="3" max="3" width="18.109375" style="10" customWidth="1"/>
    <col min="4" max="4" width="13.109375" style="10" bestFit="1" customWidth="1"/>
    <col min="5" max="5" width="9.44140625" style="10" customWidth="1"/>
    <col min="6" max="6" width="12.5546875" style="10" customWidth="1"/>
    <col min="7" max="7" width="11.33203125" style="10" customWidth="1"/>
    <col min="8" max="8" width="11.44140625" style="10" customWidth="1"/>
    <col min="9" max="9" width="10.33203125" style="10" customWidth="1"/>
    <col min="10" max="11" width="11.33203125" style="10" customWidth="1"/>
    <col min="12" max="12" width="17.88671875" style="10" customWidth="1"/>
    <col min="13" max="13" width="8.88671875" style="10"/>
    <col min="14" max="14" width="11.44140625" style="10" customWidth="1"/>
    <col min="15" max="15" width="11.109375" style="10" customWidth="1"/>
    <col min="16" max="16" width="11.33203125" style="10" customWidth="1"/>
    <col min="17" max="17" width="11.44140625" style="10" customWidth="1"/>
    <col min="18" max="18" width="14.5546875" style="10" customWidth="1"/>
    <col min="19" max="16384" width="8.88671875" style="10"/>
  </cols>
  <sheetData>
    <row r="1" spans="1:22" ht="42.75" customHeight="1" x14ac:dyDescent="0.25">
      <c r="A1" s="85" t="s">
        <v>244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</row>
    <row r="2" spans="1:22" x14ac:dyDescent="0.25">
      <c r="A2" s="79" t="s">
        <v>0</v>
      </c>
      <c r="B2" s="80" t="s">
        <v>1</v>
      </c>
      <c r="C2" s="79" t="s">
        <v>2</v>
      </c>
      <c r="D2" s="80" t="s">
        <v>5</v>
      </c>
      <c r="E2" s="80"/>
      <c r="F2" s="80" t="s">
        <v>6</v>
      </c>
      <c r="G2" s="80" t="s">
        <v>7</v>
      </c>
      <c r="H2" s="79" t="s">
        <v>8</v>
      </c>
      <c r="I2" s="79"/>
      <c r="J2" s="80" t="s">
        <v>11</v>
      </c>
      <c r="K2" s="80" t="s">
        <v>12</v>
      </c>
      <c r="L2" s="80" t="s">
        <v>13</v>
      </c>
      <c r="M2" s="80" t="s">
        <v>14</v>
      </c>
      <c r="N2" s="80" t="s">
        <v>15</v>
      </c>
      <c r="O2" s="79" t="s">
        <v>19</v>
      </c>
      <c r="P2" s="79"/>
      <c r="Q2" s="79"/>
      <c r="R2" s="80" t="s">
        <v>20</v>
      </c>
      <c r="S2" s="87" t="s">
        <v>21</v>
      </c>
      <c r="T2" s="80" t="s">
        <v>22</v>
      </c>
      <c r="U2" s="80" t="s">
        <v>23</v>
      </c>
    </row>
    <row r="3" spans="1:22" ht="105" customHeight="1" x14ac:dyDescent="0.25">
      <c r="A3" s="79"/>
      <c r="B3" s="80"/>
      <c r="C3" s="79"/>
      <c r="D3" s="11" t="s">
        <v>3</v>
      </c>
      <c r="E3" s="11" t="s">
        <v>4</v>
      </c>
      <c r="F3" s="80"/>
      <c r="G3" s="80"/>
      <c r="H3" s="11" t="s">
        <v>9</v>
      </c>
      <c r="I3" s="11" t="s">
        <v>10</v>
      </c>
      <c r="J3" s="80"/>
      <c r="K3" s="80"/>
      <c r="L3" s="80"/>
      <c r="M3" s="80"/>
      <c r="N3" s="80"/>
      <c r="O3" s="11" t="s">
        <v>16</v>
      </c>
      <c r="P3" s="11" t="s">
        <v>17</v>
      </c>
      <c r="Q3" s="11" t="s">
        <v>18</v>
      </c>
      <c r="R3" s="80"/>
      <c r="S3" s="87"/>
      <c r="T3" s="80"/>
      <c r="U3" s="80"/>
    </row>
    <row r="4" spans="1:22" x14ac:dyDescent="0.25">
      <c r="A4" s="12" t="s">
        <v>24</v>
      </c>
      <c r="B4" s="12" t="s">
        <v>25</v>
      </c>
      <c r="C4" s="12" t="s">
        <v>26</v>
      </c>
      <c r="D4" s="12" t="s">
        <v>27</v>
      </c>
      <c r="E4" s="12" t="s">
        <v>28</v>
      </c>
      <c r="F4" s="12" t="s">
        <v>29</v>
      </c>
      <c r="G4" s="12" t="s">
        <v>30</v>
      </c>
      <c r="H4" s="12" t="s">
        <v>31</v>
      </c>
      <c r="I4" s="12" t="s">
        <v>32</v>
      </c>
      <c r="J4" s="12" t="s">
        <v>33</v>
      </c>
      <c r="K4" s="12" t="s">
        <v>34</v>
      </c>
      <c r="L4" s="12" t="s">
        <v>35</v>
      </c>
      <c r="M4" s="12" t="s">
        <v>36</v>
      </c>
      <c r="N4" s="12" t="s">
        <v>37</v>
      </c>
      <c r="O4" s="12" t="s">
        <v>38</v>
      </c>
      <c r="P4" s="12" t="s">
        <v>39</v>
      </c>
      <c r="Q4" s="12" t="s">
        <v>40</v>
      </c>
      <c r="R4" s="12" t="s">
        <v>41</v>
      </c>
      <c r="S4" s="46" t="s">
        <v>42</v>
      </c>
      <c r="T4" s="12" t="s">
        <v>43</v>
      </c>
      <c r="U4" s="12" t="s">
        <v>44</v>
      </c>
    </row>
    <row r="5" spans="1:22" s="71" customFormat="1" ht="18" customHeight="1" x14ac:dyDescent="0.25">
      <c r="A5" s="68" t="s">
        <v>69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70"/>
      <c r="T5" s="69"/>
      <c r="U5" s="69"/>
    </row>
    <row r="6" spans="1:22" ht="92.4" x14ac:dyDescent="0.25">
      <c r="A6" s="13">
        <v>1</v>
      </c>
      <c r="B6" s="14" t="s">
        <v>70</v>
      </c>
      <c r="C6" s="14" t="s">
        <v>71</v>
      </c>
      <c r="D6" s="1">
        <v>14895442</v>
      </c>
      <c r="E6" s="15">
        <v>7813</v>
      </c>
      <c r="F6" s="1">
        <v>14181401</v>
      </c>
      <c r="G6" s="1">
        <v>34370</v>
      </c>
      <c r="H6" s="1">
        <v>26854</v>
      </c>
      <c r="I6" s="2">
        <v>12</v>
      </c>
      <c r="J6" s="1">
        <v>3433</v>
      </c>
      <c r="K6" s="1">
        <f>G6-H6-I6-J6</f>
        <v>4071</v>
      </c>
      <c r="L6" s="14" t="s">
        <v>72</v>
      </c>
      <c r="M6" s="16">
        <f>(D6+E6-F6)/D6</f>
        <v>4.8461401816743674E-2</v>
      </c>
      <c r="N6" s="14" t="s">
        <v>73</v>
      </c>
      <c r="O6" s="14" t="s">
        <v>74</v>
      </c>
      <c r="P6" s="17">
        <v>46087</v>
      </c>
      <c r="Q6" s="17">
        <v>47912</v>
      </c>
      <c r="R6" s="18" t="s">
        <v>75</v>
      </c>
      <c r="S6" s="47" t="s">
        <v>76</v>
      </c>
      <c r="T6" s="14" t="s">
        <v>77</v>
      </c>
      <c r="U6" s="2"/>
    </row>
    <row r="7" spans="1:22" ht="105.6" x14ac:dyDescent="0.25">
      <c r="A7" s="13">
        <v>2</v>
      </c>
      <c r="B7" s="14" t="s">
        <v>61</v>
      </c>
      <c r="C7" s="14" t="s">
        <v>62</v>
      </c>
      <c r="D7" s="1">
        <v>5045238</v>
      </c>
      <c r="E7" s="2"/>
      <c r="F7" s="1">
        <v>4925257</v>
      </c>
      <c r="G7" s="1">
        <v>10978074</v>
      </c>
      <c r="H7" s="1"/>
      <c r="I7" s="2"/>
      <c r="J7" s="1"/>
      <c r="K7" s="1">
        <v>370481</v>
      </c>
      <c r="L7" s="14" t="s">
        <v>63</v>
      </c>
      <c r="M7" s="16" t="s">
        <v>64</v>
      </c>
      <c r="N7" s="14" t="s">
        <v>65</v>
      </c>
      <c r="O7" s="14" t="s">
        <v>66</v>
      </c>
      <c r="P7" s="19">
        <v>45416</v>
      </c>
      <c r="Q7" s="19">
        <v>46146</v>
      </c>
      <c r="R7" s="20" t="s">
        <v>232</v>
      </c>
      <c r="S7" s="47" t="s">
        <v>67</v>
      </c>
      <c r="T7" s="14" t="s">
        <v>68</v>
      </c>
      <c r="U7" s="2"/>
    </row>
    <row r="8" spans="1:22" ht="92.4" x14ac:dyDescent="0.25">
      <c r="A8" s="13">
        <v>3</v>
      </c>
      <c r="B8" s="21" t="s">
        <v>78</v>
      </c>
      <c r="C8" s="21" t="s">
        <v>79</v>
      </c>
      <c r="D8" s="1">
        <v>24663881</v>
      </c>
      <c r="E8" s="2"/>
      <c r="F8" s="1">
        <v>23669420</v>
      </c>
      <c r="G8" s="1">
        <v>60487</v>
      </c>
      <c r="H8" s="1">
        <v>46976</v>
      </c>
      <c r="I8" s="2"/>
      <c r="J8" s="1">
        <v>12481</v>
      </c>
      <c r="K8" s="1">
        <v>1030</v>
      </c>
      <c r="L8" s="21" t="s">
        <v>84</v>
      </c>
      <c r="M8" s="22">
        <v>4.0300000000000002E-2</v>
      </c>
      <c r="N8" s="21" t="s">
        <v>85</v>
      </c>
      <c r="O8" s="21" t="s">
        <v>80</v>
      </c>
      <c r="P8" s="23" t="s">
        <v>81</v>
      </c>
      <c r="Q8" s="24">
        <v>47889</v>
      </c>
      <c r="R8" s="18" t="s">
        <v>82</v>
      </c>
      <c r="S8" s="48" t="s">
        <v>83</v>
      </c>
      <c r="T8" s="21" t="s">
        <v>79</v>
      </c>
      <c r="U8" s="2"/>
    </row>
    <row r="9" spans="1:22" ht="145.19999999999999" x14ac:dyDescent="0.25">
      <c r="A9" s="13">
        <v>4</v>
      </c>
      <c r="B9" s="14" t="s">
        <v>86</v>
      </c>
      <c r="C9" s="14" t="s">
        <v>87</v>
      </c>
      <c r="D9" s="1">
        <v>4418561</v>
      </c>
      <c r="E9" s="2"/>
      <c r="F9" s="1">
        <v>4208479</v>
      </c>
      <c r="G9" s="1">
        <v>10038.68</v>
      </c>
      <c r="H9" s="1">
        <v>7558</v>
      </c>
      <c r="I9" s="2"/>
      <c r="J9" s="1">
        <v>2457</v>
      </c>
      <c r="K9" s="1">
        <v>24</v>
      </c>
      <c r="L9" s="14" t="s">
        <v>88</v>
      </c>
      <c r="M9" s="25">
        <v>4.4999999999999998E-2</v>
      </c>
      <c r="N9" s="14" t="s">
        <v>89</v>
      </c>
      <c r="O9" s="14" t="s">
        <v>90</v>
      </c>
      <c r="P9" s="19" t="s">
        <v>91</v>
      </c>
      <c r="Q9" s="19">
        <v>46142</v>
      </c>
      <c r="R9" s="20">
        <v>1000591770</v>
      </c>
      <c r="S9" s="47" t="s">
        <v>92</v>
      </c>
      <c r="T9" s="14" t="s">
        <v>87</v>
      </c>
      <c r="U9" s="2"/>
    </row>
    <row r="10" spans="1:22" ht="158.4" x14ac:dyDescent="0.25">
      <c r="A10" s="13">
        <v>5</v>
      </c>
      <c r="B10" s="14" t="s">
        <v>102</v>
      </c>
      <c r="C10" s="14" t="s">
        <v>103</v>
      </c>
      <c r="D10" s="1">
        <v>22331872</v>
      </c>
      <c r="E10" s="2"/>
      <c r="F10" s="1">
        <v>21144255</v>
      </c>
      <c r="G10" s="1">
        <v>53242</v>
      </c>
      <c r="H10" s="1">
        <v>40975</v>
      </c>
      <c r="I10" s="2"/>
      <c r="J10" s="1">
        <v>11778</v>
      </c>
      <c r="K10" s="1">
        <v>599</v>
      </c>
      <c r="L10" s="14" t="s">
        <v>88</v>
      </c>
      <c r="M10" s="25">
        <v>5.2999999999999999E-2</v>
      </c>
      <c r="N10" s="14" t="s">
        <v>108</v>
      </c>
      <c r="O10" s="14" t="s">
        <v>104</v>
      </c>
      <c r="P10" s="19">
        <v>46065</v>
      </c>
      <c r="Q10" s="19">
        <v>47891</v>
      </c>
      <c r="R10" s="20" t="s">
        <v>105</v>
      </c>
      <c r="S10" s="47" t="s">
        <v>106</v>
      </c>
      <c r="T10" s="14" t="s">
        <v>107</v>
      </c>
      <c r="U10" s="2"/>
    </row>
    <row r="11" spans="1:22" ht="79.2" x14ac:dyDescent="0.25">
      <c r="A11" s="13">
        <v>6</v>
      </c>
      <c r="B11" s="26" t="s">
        <v>157</v>
      </c>
      <c r="C11" s="26" t="s">
        <v>109</v>
      </c>
      <c r="D11" s="12" t="s">
        <v>110</v>
      </c>
      <c r="E11" s="12"/>
      <c r="F11" s="12" t="s">
        <v>111</v>
      </c>
      <c r="G11" s="12" t="s">
        <v>112</v>
      </c>
      <c r="H11" s="12" t="s">
        <v>113</v>
      </c>
      <c r="I11" s="12"/>
      <c r="J11" s="12" t="s">
        <v>114</v>
      </c>
      <c r="K11" s="12" t="s">
        <v>115</v>
      </c>
      <c r="L11" s="26" t="s">
        <v>116</v>
      </c>
      <c r="M11" s="12" t="s">
        <v>117</v>
      </c>
      <c r="N11" s="26" t="s">
        <v>118</v>
      </c>
      <c r="O11" s="26" t="s">
        <v>119</v>
      </c>
      <c r="P11" s="27" t="s">
        <v>120</v>
      </c>
      <c r="Q11" s="27" t="s">
        <v>121</v>
      </c>
      <c r="R11" s="12" t="s">
        <v>122</v>
      </c>
      <c r="S11" s="49" t="s">
        <v>123</v>
      </c>
      <c r="T11" s="28" t="s">
        <v>109</v>
      </c>
      <c r="U11" s="29"/>
    </row>
    <row r="12" spans="1:22" ht="105.6" x14ac:dyDescent="0.25">
      <c r="A12" s="13">
        <v>7</v>
      </c>
      <c r="B12" s="21" t="s">
        <v>150</v>
      </c>
      <c r="C12" s="21" t="s">
        <v>151</v>
      </c>
      <c r="D12" s="30">
        <v>8548741</v>
      </c>
      <c r="E12" s="13"/>
      <c r="F12" s="30">
        <f>D12*0.96</f>
        <v>8206791.3599999994</v>
      </c>
      <c r="G12" s="30">
        <v>17580</v>
      </c>
      <c r="H12" s="30">
        <v>16519.549948</v>
      </c>
      <c r="I12" s="13"/>
      <c r="J12" s="30">
        <v>900</v>
      </c>
      <c r="K12" s="30">
        <f>G12-H12-J12</f>
        <v>160.45005200000014</v>
      </c>
      <c r="L12" s="21" t="s">
        <v>152</v>
      </c>
      <c r="M12" s="31">
        <f>(D12-F12)/D12</f>
        <v>4.000000000000007E-2</v>
      </c>
      <c r="N12" s="21" t="s">
        <v>153</v>
      </c>
      <c r="O12" s="21" t="s">
        <v>154</v>
      </c>
      <c r="P12" s="32">
        <v>46132</v>
      </c>
      <c r="Q12" s="32">
        <v>47958</v>
      </c>
      <c r="R12" s="20" t="s">
        <v>155</v>
      </c>
      <c r="S12" s="48" t="s">
        <v>156</v>
      </c>
      <c r="T12" s="21" t="s">
        <v>151</v>
      </c>
      <c r="U12" s="13"/>
    </row>
    <row r="13" spans="1:22" ht="39.6" x14ac:dyDescent="0.25">
      <c r="A13" s="13">
        <v>8</v>
      </c>
      <c r="B13" s="52" t="s">
        <v>214</v>
      </c>
      <c r="C13" s="52" t="s">
        <v>204</v>
      </c>
      <c r="D13" s="14">
        <v>4381940</v>
      </c>
      <c r="E13" s="14"/>
      <c r="F13" s="14">
        <v>3984247</v>
      </c>
      <c r="G13" s="53" t="s">
        <v>205</v>
      </c>
      <c r="H13" s="53" t="s">
        <v>206</v>
      </c>
      <c r="I13" s="53"/>
      <c r="J13" s="53"/>
      <c r="K13" s="53" t="s">
        <v>207</v>
      </c>
      <c r="L13" s="14"/>
      <c r="M13" s="54">
        <v>0.09</v>
      </c>
      <c r="N13" s="21">
        <v>1880</v>
      </c>
      <c r="O13" s="14" t="s">
        <v>208</v>
      </c>
      <c r="P13" s="55" t="s">
        <v>211</v>
      </c>
      <c r="Q13" s="55" t="s">
        <v>212</v>
      </c>
      <c r="R13" s="18" t="s">
        <v>213</v>
      </c>
      <c r="S13" s="50" t="s">
        <v>209</v>
      </c>
      <c r="T13" s="45" t="s">
        <v>210</v>
      </c>
      <c r="U13" s="3"/>
      <c r="V13" s="3"/>
    </row>
    <row r="14" spans="1:22" ht="132" x14ac:dyDescent="0.25">
      <c r="A14" s="13">
        <v>9</v>
      </c>
      <c r="B14" s="14" t="s">
        <v>224</v>
      </c>
      <c r="C14" s="14" t="s">
        <v>225</v>
      </c>
      <c r="D14" s="1">
        <v>10809627</v>
      </c>
      <c r="E14" s="2"/>
      <c r="F14" s="1">
        <v>10052954</v>
      </c>
      <c r="G14" s="1">
        <v>21314</v>
      </c>
      <c r="H14" s="1">
        <v>20739</v>
      </c>
      <c r="I14" s="2"/>
      <c r="J14" s="1">
        <v>410</v>
      </c>
      <c r="K14" s="1">
        <f>G14-H14-J14</f>
        <v>165</v>
      </c>
      <c r="L14" s="21" t="s">
        <v>226</v>
      </c>
      <c r="M14" s="16">
        <f>(D14-F14)/D14</f>
        <v>6.9999917665984221E-2</v>
      </c>
      <c r="N14" s="14" t="s">
        <v>227</v>
      </c>
      <c r="O14" s="14" t="s">
        <v>228</v>
      </c>
      <c r="P14" s="19">
        <v>46233</v>
      </c>
      <c r="Q14" s="19">
        <v>48059</v>
      </c>
      <c r="R14" s="20" t="s">
        <v>229</v>
      </c>
      <c r="S14" s="47" t="s">
        <v>230</v>
      </c>
      <c r="T14" s="14" t="s">
        <v>231</v>
      </c>
      <c r="U14" s="2"/>
      <c r="V14" s="4"/>
    </row>
    <row r="15" spans="1:22" ht="84" x14ac:dyDescent="0.25">
      <c r="A15" s="13">
        <v>10</v>
      </c>
      <c r="B15" s="60" t="s">
        <v>237</v>
      </c>
      <c r="C15" s="60" t="s">
        <v>238</v>
      </c>
      <c r="D15" s="61">
        <v>576000</v>
      </c>
      <c r="E15" s="62"/>
      <c r="F15" s="61">
        <v>523431</v>
      </c>
      <c r="G15" s="61">
        <v>1250</v>
      </c>
      <c r="H15" s="61">
        <v>1118</v>
      </c>
      <c r="I15" s="63"/>
      <c r="J15" s="61">
        <v>32</v>
      </c>
      <c r="K15" s="61">
        <v>100</v>
      </c>
      <c r="L15" s="60" t="s">
        <v>239</v>
      </c>
      <c r="M15" s="64" t="s">
        <v>233</v>
      </c>
      <c r="N15" s="60" t="s">
        <v>240</v>
      </c>
      <c r="O15" s="60" t="s">
        <v>234</v>
      </c>
      <c r="P15" s="65" t="s">
        <v>235</v>
      </c>
      <c r="Q15" s="66">
        <v>47913</v>
      </c>
      <c r="R15" s="67" t="s">
        <v>236</v>
      </c>
      <c r="S15" s="60" t="s">
        <v>241</v>
      </c>
      <c r="T15" s="60" t="s">
        <v>238</v>
      </c>
      <c r="U15" s="59"/>
    </row>
    <row r="16" spans="1:22" s="71" customFormat="1" ht="20.25" customHeight="1" x14ac:dyDescent="0.25">
      <c r="A16" s="68" t="s">
        <v>242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70"/>
      <c r="T16" s="69"/>
      <c r="U16" s="69"/>
    </row>
    <row r="17" spans="1:21" ht="92.4" x14ac:dyDescent="0.25">
      <c r="A17" s="13">
        <v>1</v>
      </c>
      <c r="B17" s="14" t="s">
        <v>45</v>
      </c>
      <c r="C17" s="14" t="s">
        <v>46</v>
      </c>
      <c r="D17" s="1">
        <v>78655604</v>
      </c>
      <c r="E17" s="2"/>
      <c r="F17" s="1">
        <v>75195627</v>
      </c>
      <c r="G17" s="1">
        <v>225666</v>
      </c>
      <c r="H17" s="1">
        <v>197535</v>
      </c>
      <c r="I17" s="2"/>
      <c r="J17" s="1">
        <v>25649</v>
      </c>
      <c r="K17" s="1">
        <f>G17-H17-J17</f>
        <v>2482</v>
      </c>
      <c r="L17" s="14" t="s">
        <v>52</v>
      </c>
      <c r="M17" s="16">
        <f>(D17-F17)/D17</f>
        <v>4.3988944513095339E-2</v>
      </c>
      <c r="N17" s="14" t="s">
        <v>51</v>
      </c>
      <c r="O17" s="14" t="s">
        <v>47</v>
      </c>
      <c r="P17" s="19">
        <v>45119</v>
      </c>
      <c r="Q17" s="19">
        <v>46946</v>
      </c>
      <c r="R17" s="20" t="s">
        <v>48</v>
      </c>
      <c r="S17" s="47" t="s">
        <v>49</v>
      </c>
      <c r="T17" s="14" t="s">
        <v>50</v>
      </c>
      <c r="U17" s="2"/>
    </row>
    <row r="18" spans="1:21" ht="52.8" x14ac:dyDescent="0.25">
      <c r="A18" s="72">
        <v>2</v>
      </c>
      <c r="B18" s="73" t="s">
        <v>215</v>
      </c>
      <c r="C18" s="73" t="s">
        <v>216</v>
      </c>
      <c r="D18" s="91">
        <v>104103816</v>
      </c>
      <c r="E18" s="91"/>
      <c r="F18" s="91">
        <v>102184971</v>
      </c>
      <c r="G18" s="88">
        <v>279.64699999999999</v>
      </c>
      <c r="H18" s="88">
        <v>256.91899999999998</v>
      </c>
      <c r="I18" s="91"/>
      <c r="J18" s="88">
        <f>10.618-0.981</f>
        <v>9.6370000000000005</v>
      </c>
      <c r="K18" s="88">
        <f>G18-H18-J18</f>
        <v>13.091000000000008</v>
      </c>
      <c r="L18" s="73" t="s">
        <v>217</v>
      </c>
      <c r="M18" s="89">
        <f>(D18-F18)/D18</f>
        <v>1.8432033269558532E-2</v>
      </c>
      <c r="N18" s="73" t="s">
        <v>218</v>
      </c>
      <c r="O18" s="21" t="s">
        <v>219</v>
      </c>
      <c r="P18" s="32">
        <v>44207</v>
      </c>
      <c r="Q18" s="32">
        <v>46029</v>
      </c>
      <c r="R18" s="90" t="s">
        <v>220</v>
      </c>
      <c r="S18" s="75" t="s">
        <v>221</v>
      </c>
      <c r="T18" s="77" t="s">
        <v>222</v>
      </c>
      <c r="U18" s="77"/>
    </row>
    <row r="19" spans="1:21" ht="66" x14ac:dyDescent="0.25">
      <c r="A19" s="72"/>
      <c r="B19" s="73"/>
      <c r="C19" s="73"/>
      <c r="D19" s="91"/>
      <c r="E19" s="91"/>
      <c r="F19" s="91"/>
      <c r="G19" s="88"/>
      <c r="H19" s="88"/>
      <c r="I19" s="91"/>
      <c r="J19" s="88"/>
      <c r="K19" s="88"/>
      <c r="L19" s="73"/>
      <c r="M19" s="89"/>
      <c r="N19" s="73"/>
      <c r="O19" s="21" t="s">
        <v>223</v>
      </c>
      <c r="P19" s="32">
        <v>46022</v>
      </c>
      <c r="Q19" s="32">
        <v>47853</v>
      </c>
      <c r="R19" s="90"/>
      <c r="S19" s="76"/>
      <c r="T19" s="78"/>
      <c r="U19" s="78"/>
    </row>
    <row r="20" spans="1:21" s="71" customFormat="1" ht="21" customHeight="1" x14ac:dyDescent="0.25">
      <c r="A20" s="68" t="s">
        <v>243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70"/>
      <c r="T20" s="69"/>
      <c r="U20" s="69"/>
    </row>
    <row r="21" spans="1:21" ht="79.2" x14ac:dyDescent="0.25">
      <c r="A21" s="13">
        <v>1</v>
      </c>
      <c r="B21" s="14" t="s">
        <v>53</v>
      </c>
      <c r="C21" s="14" t="s">
        <v>54</v>
      </c>
      <c r="D21" s="1">
        <v>2765307</v>
      </c>
      <c r="E21" s="2"/>
      <c r="F21" s="1">
        <v>2698186</v>
      </c>
      <c r="G21" s="1">
        <v>6010</v>
      </c>
      <c r="H21" s="1">
        <v>5647</v>
      </c>
      <c r="I21" s="2"/>
      <c r="J21" s="1">
        <v>288</v>
      </c>
      <c r="K21" s="1">
        <f>G21-H21-J21</f>
        <v>75</v>
      </c>
      <c r="L21" s="14" t="s">
        <v>55</v>
      </c>
      <c r="M21" s="16">
        <f t="shared" ref="M21:M26" si="0">(D21-F21)/D21</f>
        <v>2.4272531042665427E-2</v>
      </c>
      <c r="N21" s="14" t="s">
        <v>56</v>
      </c>
      <c r="O21" s="14" t="s">
        <v>57</v>
      </c>
      <c r="P21" s="19">
        <v>45597</v>
      </c>
      <c r="Q21" s="19">
        <v>49247</v>
      </c>
      <c r="R21" s="20" t="s">
        <v>58</v>
      </c>
      <c r="S21" s="47" t="s">
        <v>59</v>
      </c>
      <c r="T21" s="14" t="s">
        <v>60</v>
      </c>
      <c r="U21" s="2"/>
    </row>
    <row r="22" spans="1:21" ht="92.4" x14ac:dyDescent="0.25">
      <c r="A22" s="13">
        <v>2</v>
      </c>
      <c r="B22" s="14" t="s">
        <v>93</v>
      </c>
      <c r="C22" s="14" t="s">
        <v>94</v>
      </c>
      <c r="D22" s="1">
        <v>39732</v>
      </c>
      <c r="E22" s="2"/>
      <c r="F22" s="1">
        <v>39732</v>
      </c>
      <c r="G22" s="33">
        <f>83347287/1000000</f>
        <v>83.347286999999994</v>
      </c>
      <c r="H22" s="33">
        <f>83316258/1000000</f>
        <v>83.316258000000005</v>
      </c>
      <c r="I22" s="2"/>
      <c r="J22" s="33">
        <f>(20284916+1254543+6000000+1849000+165000)/1000000</f>
        <v>29.553459</v>
      </c>
      <c r="K22" s="34">
        <f>G22-H22-J22</f>
        <v>-29.522430000000011</v>
      </c>
      <c r="L22" s="21" t="s">
        <v>95</v>
      </c>
      <c r="M22" s="16">
        <f t="shared" si="0"/>
        <v>0</v>
      </c>
      <c r="N22" s="21" t="s">
        <v>96</v>
      </c>
      <c r="O22" s="21" t="s">
        <v>97</v>
      </c>
      <c r="P22" s="32" t="s">
        <v>98</v>
      </c>
      <c r="Q22" s="32">
        <v>49352</v>
      </c>
      <c r="R22" s="20" t="s">
        <v>99</v>
      </c>
      <c r="S22" s="48" t="s">
        <v>100</v>
      </c>
      <c r="T22" s="21" t="s">
        <v>101</v>
      </c>
      <c r="U22" s="2"/>
    </row>
    <row r="23" spans="1:21" ht="79.2" x14ac:dyDescent="0.25">
      <c r="A23" s="13">
        <v>3</v>
      </c>
      <c r="B23" s="14" t="s">
        <v>124</v>
      </c>
      <c r="C23" s="14" t="s">
        <v>125</v>
      </c>
      <c r="D23" s="15">
        <v>9558031</v>
      </c>
      <c r="E23" s="2">
        <v>0</v>
      </c>
      <c r="F23" s="15">
        <v>9280594</v>
      </c>
      <c r="G23" s="35">
        <f>20966049792/1000000</f>
        <v>20966.049792000002</v>
      </c>
      <c r="H23" s="35">
        <f>19964641468/1000000</f>
        <v>19964.641468000002</v>
      </c>
      <c r="I23" s="2">
        <v>0</v>
      </c>
      <c r="J23" s="88">
        <v>10306.468475</v>
      </c>
      <c r="K23" s="88">
        <v>-7903.7682179999974</v>
      </c>
      <c r="L23" s="21" t="s">
        <v>126</v>
      </c>
      <c r="M23" s="36">
        <f t="shared" si="0"/>
        <v>2.9026585078035422E-2</v>
      </c>
      <c r="N23" s="21" t="s">
        <v>127</v>
      </c>
      <c r="O23" s="21" t="s">
        <v>128</v>
      </c>
      <c r="P23" s="24">
        <v>46001</v>
      </c>
      <c r="Q23" s="24">
        <v>49653</v>
      </c>
      <c r="R23" s="21" t="s">
        <v>129</v>
      </c>
      <c r="S23" s="48" t="s">
        <v>130</v>
      </c>
      <c r="T23" s="21" t="s">
        <v>131</v>
      </c>
      <c r="U23" s="2"/>
    </row>
    <row r="24" spans="1:21" ht="132" x14ac:dyDescent="0.25">
      <c r="A24" s="13">
        <v>4</v>
      </c>
      <c r="B24" s="14" t="s">
        <v>132</v>
      </c>
      <c r="C24" s="14" t="s">
        <v>125</v>
      </c>
      <c r="D24" s="15">
        <v>2290464</v>
      </c>
      <c r="E24" s="2">
        <v>0</v>
      </c>
      <c r="F24" s="15">
        <v>2284525</v>
      </c>
      <c r="G24" s="35">
        <f>5750600877/1000000</f>
        <v>5750.6008769999999</v>
      </c>
      <c r="H24" s="35">
        <f>4560455863/1000000</f>
        <v>4560.4558630000001</v>
      </c>
      <c r="I24" s="2">
        <v>0</v>
      </c>
      <c r="J24" s="88"/>
      <c r="K24" s="88"/>
      <c r="L24" s="21" t="s">
        <v>126</v>
      </c>
      <c r="M24" s="36">
        <f t="shared" si="0"/>
        <v>2.5929244030903783E-3</v>
      </c>
      <c r="N24" s="21" t="s">
        <v>133</v>
      </c>
      <c r="O24" s="21" t="s">
        <v>134</v>
      </c>
      <c r="P24" s="24">
        <v>44925</v>
      </c>
      <c r="Q24" s="24">
        <v>48578</v>
      </c>
      <c r="R24" s="21" t="s">
        <v>129</v>
      </c>
      <c r="S24" s="48" t="s">
        <v>135</v>
      </c>
      <c r="T24" s="21" t="s">
        <v>136</v>
      </c>
      <c r="U24" s="2"/>
    </row>
    <row r="25" spans="1:21" ht="92.4" x14ac:dyDescent="0.25">
      <c r="A25" s="13">
        <v>5</v>
      </c>
      <c r="B25" s="14" t="s">
        <v>137</v>
      </c>
      <c r="C25" s="14" t="s">
        <v>138</v>
      </c>
      <c r="D25" s="15">
        <v>11050720</v>
      </c>
      <c r="E25" s="2">
        <v>0</v>
      </c>
      <c r="F25" s="15">
        <v>10922053</v>
      </c>
      <c r="G25" s="35">
        <f>23625435561/1000000</f>
        <v>23625.435560999998</v>
      </c>
      <c r="H25" s="35">
        <f>22161028220/1000000</f>
        <v>22161.02822</v>
      </c>
      <c r="I25" s="2">
        <v>0</v>
      </c>
      <c r="J25" s="37">
        <f>2629241826/1000000</f>
        <v>2629.2418259999999</v>
      </c>
      <c r="K25" s="37">
        <f>G25-H25-J25</f>
        <v>-1164.8344850000017</v>
      </c>
      <c r="L25" s="21" t="s">
        <v>126</v>
      </c>
      <c r="M25" s="38">
        <f t="shared" si="0"/>
        <v>1.1643313738833308E-2</v>
      </c>
      <c r="N25" s="21" t="s">
        <v>139</v>
      </c>
      <c r="O25" s="14" t="s">
        <v>140</v>
      </c>
      <c r="P25" s="19">
        <v>45329</v>
      </c>
      <c r="Q25" s="19">
        <v>48982</v>
      </c>
      <c r="R25" s="20" t="s">
        <v>141</v>
      </c>
      <c r="S25" s="47" t="s">
        <v>142</v>
      </c>
      <c r="T25" s="14" t="s">
        <v>143</v>
      </c>
      <c r="U25" s="2"/>
    </row>
    <row r="26" spans="1:21" ht="92.4" x14ac:dyDescent="0.25">
      <c r="A26" s="13">
        <v>6</v>
      </c>
      <c r="B26" s="14" t="s">
        <v>144</v>
      </c>
      <c r="C26" s="14" t="s">
        <v>145</v>
      </c>
      <c r="D26" s="1">
        <v>135282130</v>
      </c>
      <c r="E26" s="2"/>
      <c r="F26" s="1">
        <v>126332732</v>
      </c>
      <c r="G26" s="1">
        <v>264571</v>
      </c>
      <c r="H26" s="1">
        <v>261139</v>
      </c>
      <c r="I26" s="2"/>
      <c r="J26" s="1">
        <v>4317</v>
      </c>
      <c r="K26" s="1">
        <f>G26-H26-J26</f>
        <v>-885</v>
      </c>
      <c r="L26" s="14" t="s">
        <v>52</v>
      </c>
      <c r="M26" s="16">
        <f t="shared" si="0"/>
        <v>6.6153585843156074E-2</v>
      </c>
      <c r="N26" s="14" t="s">
        <v>146</v>
      </c>
      <c r="O26" s="14" t="s">
        <v>147</v>
      </c>
      <c r="P26" s="19">
        <v>45122</v>
      </c>
      <c r="Q26" s="19">
        <v>46948</v>
      </c>
      <c r="R26" s="20" t="s">
        <v>148</v>
      </c>
      <c r="S26" s="47" t="s">
        <v>149</v>
      </c>
      <c r="T26" s="14" t="s">
        <v>145</v>
      </c>
      <c r="U26" s="2"/>
    </row>
    <row r="27" spans="1:21" ht="66" x14ac:dyDescent="0.25">
      <c r="A27" s="13">
        <v>7</v>
      </c>
      <c r="B27" s="56" t="s">
        <v>158</v>
      </c>
      <c r="C27" s="21" t="s">
        <v>159</v>
      </c>
      <c r="D27" s="57">
        <v>2856912</v>
      </c>
      <c r="E27" s="21"/>
      <c r="F27" s="57">
        <v>2738443</v>
      </c>
      <c r="G27" s="57">
        <v>6604</v>
      </c>
      <c r="H27" s="57">
        <v>6276</v>
      </c>
      <c r="I27" s="21"/>
      <c r="J27" s="21">
        <v>296</v>
      </c>
      <c r="K27" s="57">
        <f>G27-H27-J27</f>
        <v>32</v>
      </c>
      <c r="L27" s="21" t="s">
        <v>160</v>
      </c>
      <c r="M27" s="58">
        <f>(D27-F27)/D27*100</f>
        <v>4.1467500574046383</v>
      </c>
      <c r="N27" s="21" t="s">
        <v>161</v>
      </c>
      <c r="O27" s="21" t="s">
        <v>162</v>
      </c>
      <c r="P27" s="21" t="s">
        <v>163</v>
      </c>
      <c r="Q27" s="21" t="s">
        <v>164</v>
      </c>
      <c r="R27" s="21">
        <v>901149809</v>
      </c>
      <c r="S27" s="51" t="s">
        <v>165</v>
      </c>
      <c r="T27" s="5" t="s">
        <v>166</v>
      </c>
      <c r="U27" s="5"/>
    </row>
    <row r="28" spans="1:21" ht="92.4" x14ac:dyDescent="0.25">
      <c r="A28" s="13">
        <v>8</v>
      </c>
      <c r="B28" s="56" t="s">
        <v>167</v>
      </c>
      <c r="C28" s="21" t="s">
        <v>168</v>
      </c>
      <c r="D28" s="57">
        <v>51268</v>
      </c>
      <c r="E28" s="21"/>
      <c r="F28" s="57">
        <v>51271</v>
      </c>
      <c r="G28" s="57">
        <v>107</v>
      </c>
      <c r="H28" s="57">
        <v>98</v>
      </c>
      <c r="I28" s="21"/>
      <c r="J28" s="21">
        <v>0</v>
      </c>
      <c r="K28" s="57">
        <f>G28-H28-J28</f>
        <v>9</v>
      </c>
      <c r="L28" s="21" t="s">
        <v>169</v>
      </c>
      <c r="M28" s="58">
        <v>0</v>
      </c>
      <c r="N28" s="21" t="s">
        <v>170</v>
      </c>
      <c r="O28" s="21" t="s">
        <v>171</v>
      </c>
      <c r="P28" s="21" t="s">
        <v>172</v>
      </c>
      <c r="Q28" s="21" t="s">
        <v>173</v>
      </c>
      <c r="R28" s="21">
        <v>110445749</v>
      </c>
      <c r="S28" s="51" t="s">
        <v>174</v>
      </c>
      <c r="T28" s="5" t="s">
        <v>175</v>
      </c>
      <c r="U28" s="5"/>
    </row>
    <row r="29" spans="1:21" ht="39.6" x14ac:dyDescent="0.25">
      <c r="A29" s="72">
        <v>9</v>
      </c>
      <c r="B29" s="73" t="s">
        <v>176</v>
      </c>
      <c r="C29" s="73" t="s">
        <v>177</v>
      </c>
      <c r="D29" s="81">
        <v>483905016.42528605</v>
      </c>
      <c r="E29" s="73"/>
      <c r="F29" s="82">
        <v>482461840.26912922</v>
      </c>
      <c r="G29" s="83">
        <v>953900.37026300002</v>
      </c>
      <c r="H29" s="83">
        <v>877403.28243100003</v>
      </c>
      <c r="I29" s="83"/>
      <c r="J29" s="83">
        <v>17880.661129</v>
      </c>
      <c r="K29" s="83">
        <v>58616.426702999997</v>
      </c>
      <c r="L29" s="73" t="s">
        <v>178</v>
      </c>
      <c r="M29" s="84">
        <f>+(D29-F29)/D29</f>
        <v>2.9823541959079101E-3</v>
      </c>
      <c r="N29" s="73" t="s">
        <v>179</v>
      </c>
      <c r="O29" s="21" t="s">
        <v>180</v>
      </c>
      <c r="P29" s="23" t="s">
        <v>181</v>
      </c>
      <c r="Q29" s="23" t="s">
        <v>182</v>
      </c>
      <c r="R29" s="74" t="s">
        <v>183</v>
      </c>
      <c r="S29" s="75" t="s">
        <v>184</v>
      </c>
      <c r="T29" s="77" t="s">
        <v>177</v>
      </c>
      <c r="U29" s="77"/>
    </row>
    <row r="30" spans="1:21" ht="39.6" x14ac:dyDescent="0.25">
      <c r="A30" s="72"/>
      <c r="B30" s="73"/>
      <c r="C30" s="73"/>
      <c r="D30" s="81"/>
      <c r="E30" s="73"/>
      <c r="F30" s="82"/>
      <c r="G30" s="83"/>
      <c r="H30" s="83"/>
      <c r="I30" s="83"/>
      <c r="J30" s="83"/>
      <c r="K30" s="83"/>
      <c r="L30" s="73"/>
      <c r="M30" s="84"/>
      <c r="N30" s="73"/>
      <c r="O30" s="21" t="s">
        <v>185</v>
      </c>
      <c r="P30" s="23" t="s">
        <v>186</v>
      </c>
      <c r="Q30" s="23" t="s">
        <v>187</v>
      </c>
      <c r="R30" s="74"/>
      <c r="S30" s="76"/>
      <c r="T30" s="78"/>
      <c r="U30" s="78"/>
    </row>
    <row r="31" spans="1:21" ht="158.4" x14ac:dyDescent="0.25">
      <c r="A31" s="13">
        <v>10</v>
      </c>
      <c r="B31" s="14" t="s">
        <v>188</v>
      </c>
      <c r="C31" s="14" t="s">
        <v>189</v>
      </c>
      <c r="D31" s="39">
        <v>112066049</v>
      </c>
      <c r="E31" s="2"/>
      <c r="F31" s="39">
        <v>110325035</v>
      </c>
      <c r="G31" s="39">
        <v>244345</v>
      </c>
      <c r="H31" s="39">
        <v>223454</v>
      </c>
      <c r="I31" s="2"/>
      <c r="J31" s="39">
        <v>6468</v>
      </c>
      <c r="K31" s="40">
        <f>G31-H31-J31</f>
        <v>14423</v>
      </c>
      <c r="L31" s="41" t="s">
        <v>190</v>
      </c>
      <c r="M31" s="42">
        <f>(D31-F31)/D31</f>
        <v>1.5535606149548468E-2</v>
      </c>
      <c r="N31" s="14" t="s">
        <v>191</v>
      </c>
      <c r="O31" s="14" t="s">
        <v>192</v>
      </c>
      <c r="P31" s="2" t="s">
        <v>193</v>
      </c>
      <c r="Q31" s="2" t="s">
        <v>194</v>
      </c>
      <c r="R31" s="43" t="s">
        <v>195</v>
      </c>
      <c r="S31" s="47" t="s">
        <v>196</v>
      </c>
      <c r="T31" s="14" t="s">
        <v>189</v>
      </c>
      <c r="U31" s="2"/>
    </row>
    <row r="32" spans="1:21" ht="198" x14ac:dyDescent="0.25">
      <c r="A32" s="13">
        <v>11</v>
      </c>
      <c r="B32" s="14" t="s">
        <v>197</v>
      </c>
      <c r="C32" s="14" t="s">
        <v>198</v>
      </c>
      <c r="D32" s="6">
        <v>10802484</v>
      </c>
      <c r="E32" s="7"/>
      <c r="F32" s="6">
        <v>10734149</v>
      </c>
      <c r="G32" s="7">
        <f>25255798419/1000000</f>
        <v>25255.798418999999</v>
      </c>
      <c r="H32" s="7">
        <f>22509885783/1000000</f>
        <v>22509.885783000002</v>
      </c>
      <c r="I32" s="7"/>
      <c r="J32" s="7">
        <f>1677805966/1000000</f>
        <v>1677.8059659999999</v>
      </c>
      <c r="K32" s="44">
        <f>G32-H32-J32</f>
        <v>1068.1066699999974</v>
      </c>
      <c r="L32" s="7" t="s">
        <v>199</v>
      </c>
      <c r="M32" s="7"/>
      <c r="N32" s="7" t="s">
        <v>200</v>
      </c>
      <c r="O32" s="7" t="s">
        <v>201</v>
      </c>
      <c r="P32" s="8">
        <v>45294</v>
      </c>
      <c r="Q32" s="8">
        <v>48947</v>
      </c>
      <c r="R32" s="9" t="s">
        <v>202</v>
      </c>
      <c r="S32" s="47" t="s">
        <v>203</v>
      </c>
      <c r="T32" s="14" t="s">
        <v>198</v>
      </c>
      <c r="U32" s="7"/>
    </row>
  </sheetData>
  <mergeCells count="56">
    <mergeCell ref="A18:A19"/>
    <mergeCell ref="L18:L19"/>
    <mergeCell ref="M18:M19"/>
    <mergeCell ref="N18:N19"/>
    <mergeCell ref="R18:R19"/>
    <mergeCell ref="G18:G19"/>
    <mergeCell ref="H18:H19"/>
    <mergeCell ref="I18:I19"/>
    <mergeCell ref="J18:J19"/>
    <mergeCell ref="K18:K19"/>
    <mergeCell ref="B18:B19"/>
    <mergeCell ref="C18:C19"/>
    <mergeCell ref="D18:D19"/>
    <mergeCell ref="E18:E19"/>
    <mergeCell ref="F18:F19"/>
    <mergeCell ref="J23:J24"/>
    <mergeCell ref="K23:K24"/>
    <mergeCell ref="U2:U3"/>
    <mergeCell ref="T18:T19"/>
    <mergeCell ref="U18:U19"/>
    <mergeCell ref="S18:S19"/>
    <mergeCell ref="A1:U1"/>
    <mergeCell ref="L2:L3"/>
    <mergeCell ref="M2:M3"/>
    <mergeCell ref="N2:N3"/>
    <mergeCell ref="R2:R3"/>
    <mergeCell ref="S2:S3"/>
    <mergeCell ref="D2:E2"/>
    <mergeCell ref="F2:F3"/>
    <mergeCell ref="G2:G3"/>
    <mergeCell ref="H2:I2"/>
    <mergeCell ref="O2:Q2"/>
    <mergeCell ref="A2:A3"/>
    <mergeCell ref="B2:B3"/>
    <mergeCell ref="U29:U30"/>
    <mergeCell ref="C2:C3"/>
    <mergeCell ref="J2:J3"/>
    <mergeCell ref="K2:K3"/>
    <mergeCell ref="T2:T3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L29:L30"/>
    <mergeCell ref="M29:M30"/>
    <mergeCell ref="A29:A30"/>
    <mergeCell ref="N29:N30"/>
    <mergeCell ref="R29:R30"/>
    <mergeCell ref="S29:S30"/>
    <mergeCell ref="T29:T30"/>
    <mergeCell ref="B29:B30"/>
  </mergeCells>
  <pageMargins left="0.45" right="0.45" top="0.75" bottom="0.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 HUNGYEN</dc:creator>
  <cp:lastModifiedBy>Administrator</cp:lastModifiedBy>
  <cp:lastPrinted>2026-10-08T00:34:30Z</cp:lastPrinted>
  <dcterms:created xsi:type="dcterms:W3CDTF">2015-06-05T18:19:34Z</dcterms:created>
  <dcterms:modified xsi:type="dcterms:W3CDTF">2026-10-08T09:01:31Z</dcterms:modified>
</cp:coreProperties>
</file>